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ra_silva\Documents\Denise\"/>
    </mc:Choice>
  </mc:AlternateContent>
  <bookViews>
    <workbookView xWindow="0" yWindow="0" windowWidth="19200" windowHeight="5475" tabRatio="500"/>
  </bookViews>
  <sheets>
    <sheet name="Funcionários" sheetId="1" r:id="rId1"/>
  </sheets>
  <definedNames>
    <definedName name="_xlnm._FilterDatabase" localSheetId="0" hidden="1">Funcionários!$A$2:$G$82</definedName>
  </definedNames>
  <calcPr calcId="162913" iterate="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2" i="1" l="1"/>
  <c r="C82" i="1"/>
  <c r="A82" i="1"/>
  <c r="D81" i="1"/>
  <c r="C81" i="1"/>
  <c r="A81" i="1"/>
  <c r="C80" i="1"/>
  <c r="A80" i="1"/>
  <c r="D79" i="1"/>
  <c r="C79" i="1"/>
  <c r="A79" i="1"/>
  <c r="D78" i="1"/>
  <c r="C78" i="1"/>
  <c r="A78" i="1"/>
  <c r="D77" i="1"/>
  <c r="C77" i="1"/>
  <c r="A77" i="1"/>
  <c r="D76" i="1"/>
  <c r="C76" i="1"/>
  <c r="A76" i="1"/>
  <c r="D75" i="1"/>
  <c r="C75" i="1"/>
  <c r="A75" i="1"/>
  <c r="D74" i="1"/>
  <c r="C74" i="1"/>
  <c r="A74" i="1"/>
  <c r="D73" i="1"/>
  <c r="C73" i="1"/>
  <c r="A73" i="1"/>
  <c r="D72" i="1"/>
  <c r="C72" i="1"/>
  <c r="A72" i="1"/>
  <c r="D71" i="1"/>
  <c r="C71" i="1"/>
  <c r="A71" i="1"/>
  <c r="D70" i="1"/>
  <c r="C70" i="1"/>
  <c r="A70" i="1"/>
  <c r="D69" i="1"/>
  <c r="C69" i="1"/>
  <c r="A69" i="1"/>
  <c r="D68" i="1"/>
  <c r="C68" i="1"/>
  <c r="A68" i="1"/>
  <c r="D67" i="1"/>
  <c r="C67" i="1"/>
  <c r="A67" i="1"/>
  <c r="D66" i="1"/>
  <c r="C66" i="1"/>
  <c r="A66" i="1"/>
  <c r="D65" i="1"/>
  <c r="C65" i="1"/>
  <c r="A65" i="1"/>
  <c r="D64" i="1"/>
  <c r="C64" i="1"/>
  <c r="A64" i="1"/>
  <c r="D63" i="1"/>
  <c r="C63" i="1"/>
  <c r="A63" i="1"/>
  <c r="D62" i="1"/>
  <c r="C62" i="1"/>
  <c r="A62" i="1"/>
  <c r="D61" i="1"/>
  <c r="C61" i="1"/>
  <c r="A61" i="1"/>
  <c r="D60" i="1"/>
  <c r="C60" i="1"/>
  <c r="A60" i="1"/>
  <c r="D59" i="1"/>
  <c r="C59" i="1"/>
  <c r="A59" i="1"/>
  <c r="D58" i="1"/>
  <c r="C58" i="1"/>
  <c r="A58" i="1"/>
  <c r="D57" i="1"/>
  <c r="C57" i="1"/>
  <c r="A57" i="1"/>
  <c r="D56" i="1"/>
  <c r="C56" i="1"/>
  <c r="A56" i="1"/>
  <c r="D55" i="1"/>
  <c r="C55" i="1"/>
  <c r="A55" i="1"/>
  <c r="D54" i="1"/>
  <c r="C54" i="1"/>
  <c r="A54" i="1"/>
  <c r="D53" i="1"/>
  <c r="C53" i="1"/>
  <c r="A53" i="1"/>
  <c r="D52" i="1"/>
  <c r="C52" i="1"/>
  <c r="A52" i="1"/>
  <c r="D51" i="1"/>
  <c r="C51" i="1"/>
  <c r="A51" i="1"/>
  <c r="D50" i="1"/>
  <c r="C50" i="1"/>
  <c r="A50" i="1"/>
  <c r="D49" i="1"/>
  <c r="C49" i="1"/>
  <c r="A49" i="1"/>
  <c r="D48" i="1"/>
  <c r="C48" i="1"/>
  <c r="A48" i="1"/>
  <c r="D47" i="1"/>
  <c r="C47" i="1"/>
  <c r="A47" i="1"/>
  <c r="D46" i="1"/>
  <c r="C46" i="1"/>
  <c r="A46" i="1"/>
  <c r="D45" i="1"/>
  <c r="C45" i="1"/>
  <c r="A45" i="1"/>
  <c r="D44" i="1"/>
  <c r="C44" i="1"/>
  <c r="A44" i="1"/>
  <c r="D43" i="1"/>
  <c r="C43" i="1"/>
  <c r="A43" i="1"/>
  <c r="D42" i="1"/>
  <c r="C42" i="1"/>
  <c r="A42" i="1"/>
  <c r="D41" i="1"/>
  <c r="C41" i="1"/>
  <c r="A41" i="1"/>
  <c r="D40" i="1"/>
  <c r="C40" i="1"/>
  <c r="A40" i="1"/>
  <c r="D39" i="1"/>
  <c r="C39" i="1"/>
  <c r="A39" i="1"/>
  <c r="D38" i="1"/>
  <c r="C38" i="1"/>
  <c r="A38" i="1"/>
  <c r="D37" i="1"/>
  <c r="C37" i="1"/>
  <c r="A37" i="1"/>
  <c r="D36" i="1"/>
  <c r="C36" i="1"/>
  <c r="A36" i="1"/>
  <c r="D35" i="1"/>
  <c r="C35" i="1"/>
  <c r="A35" i="1"/>
  <c r="D34" i="1"/>
  <c r="C34" i="1"/>
  <c r="A34" i="1"/>
  <c r="D33" i="1"/>
  <c r="C33" i="1"/>
  <c r="A33" i="1"/>
  <c r="D32" i="1"/>
  <c r="C32" i="1"/>
  <c r="A32" i="1"/>
  <c r="D31" i="1"/>
  <c r="C31" i="1"/>
  <c r="A31" i="1"/>
  <c r="D30" i="1"/>
  <c r="C30" i="1"/>
  <c r="A30" i="1"/>
  <c r="D29" i="1"/>
  <c r="C29" i="1"/>
  <c r="A29" i="1"/>
  <c r="D28" i="1"/>
  <c r="C28" i="1"/>
  <c r="A28" i="1"/>
  <c r="D27" i="1"/>
  <c r="C27" i="1"/>
  <c r="A27" i="1"/>
  <c r="D26" i="1"/>
  <c r="C26" i="1"/>
  <c r="A26" i="1"/>
  <c r="D25" i="1"/>
  <c r="C25" i="1"/>
  <c r="A25" i="1"/>
  <c r="D24" i="1"/>
  <c r="C24" i="1"/>
  <c r="A24" i="1"/>
  <c r="D23" i="1"/>
  <c r="C23" i="1"/>
  <c r="A23" i="1"/>
  <c r="D22" i="1"/>
  <c r="C22" i="1"/>
  <c r="A22" i="1"/>
  <c r="D21" i="1"/>
  <c r="C21" i="1"/>
  <c r="A21" i="1"/>
  <c r="D20" i="1"/>
  <c r="C20" i="1"/>
  <c r="A20" i="1"/>
  <c r="D19" i="1"/>
  <c r="C19" i="1"/>
  <c r="A19" i="1"/>
  <c r="D18" i="1"/>
  <c r="C18" i="1"/>
  <c r="A18" i="1"/>
  <c r="D17" i="1"/>
  <c r="C17" i="1"/>
  <c r="A17" i="1"/>
  <c r="D16" i="1"/>
  <c r="C16" i="1"/>
  <c r="A16" i="1"/>
  <c r="D15" i="1"/>
  <c r="C15" i="1"/>
  <c r="A15" i="1"/>
  <c r="D14" i="1"/>
  <c r="C14" i="1"/>
  <c r="A14" i="1"/>
  <c r="D13" i="1"/>
  <c r="C13" i="1"/>
  <c r="A13" i="1"/>
  <c r="D12" i="1"/>
  <c r="C12" i="1"/>
  <c r="A12" i="1"/>
  <c r="D11" i="1"/>
  <c r="C11" i="1"/>
  <c r="A11" i="1"/>
  <c r="D10" i="1"/>
  <c r="C10" i="1"/>
  <c r="A10" i="1"/>
  <c r="D9" i="1"/>
  <c r="C9" i="1"/>
  <c r="A9" i="1"/>
  <c r="D8" i="1"/>
  <c r="C8" i="1"/>
  <c r="A8" i="1"/>
  <c r="D7" i="1"/>
  <c r="C7" i="1"/>
  <c r="A7" i="1"/>
  <c r="D6" i="1"/>
  <c r="C6" i="1"/>
  <c r="A6" i="1"/>
  <c r="D5" i="1"/>
  <c r="C5" i="1"/>
  <c r="A5" i="1"/>
  <c r="D4" i="1"/>
  <c r="C4" i="1"/>
  <c r="A4" i="1"/>
  <c r="D3" i="1"/>
  <c r="C3" i="1"/>
  <c r="A3" i="1"/>
  <c r="A1" i="1"/>
</calcChain>
</file>

<file path=xl/sharedStrings.xml><?xml version="1.0" encoding="utf-8"?>
<sst xmlns="http://schemas.openxmlformats.org/spreadsheetml/2006/main" count="8" uniqueCount="8">
  <si>
    <t>Estabelecimento</t>
  </si>
  <si>
    <t>Matrícula</t>
  </si>
  <si>
    <t>Centro Custo-Descrição</t>
  </si>
  <si>
    <t>Nome</t>
  </si>
  <si>
    <t>CG Theatro</t>
  </si>
  <si>
    <t>CG Tatui</t>
  </si>
  <si>
    <t>Pronac Musicou</t>
  </si>
  <si>
    <t>VINICIUS DE ALBUQUERQUE NOGUEIRA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</si>
</sst>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]@"/>
    <numFmt numFmtId="166" formatCode="0.0%"/>
  </numFmts>
  <fonts count="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Calibri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164" fontId="0" fillId="0" borderId="0" xfId="0" applyNumberFormat="1"/>
    <xf numFmtId="0" fontId="2" fillId="3" borderId="1" xfId="0" applyFont="1" applyFill="1" applyBorder="1"/>
    <xf numFmtId="0" fontId="0" fillId="0" borderId="0" xfId="0" applyFill="1"/>
    <xf numFmtId="0" fontId="0" fillId="4" borderId="0" xfId="0" applyFill="1"/>
    <xf numFmtId="0" fontId="0" fillId="0" borderId="1" xfId="0" applyBorder="1"/>
    <xf numFmtId="164" fontId="1" fillId="2" borderId="1" xfId="0" applyNumberFormat="1" applyFont="1" applyFill="1" applyBorder="1"/>
    <xf numFmtId="0" fontId="1" fillId="2" borderId="1" xfId="0" applyFont="1" applyFill="1" applyBorder="1"/>
    <xf numFmtId="164" fontId="0" fillId="0" borderId="1" xfId="0" applyNumberFormat="1" applyBorder="1"/>
    <xf numFmtId="166" fontId="0" fillId="0" borderId="1" xfId="1" applyNumberFormat="1" applyFont="1" applyFill="1" applyBorder="1"/>
    <xf numFmtId="164" fontId="0" fillId="4" borderId="1" xfId="0" applyNumberFormat="1" applyFill="1" applyBorder="1"/>
    <xf numFmtId="0" fontId="0" fillId="4" borderId="1" xfId="0" applyFill="1" applyBorder="1"/>
    <xf numFmtId="166" fontId="0" fillId="4" borderId="1" xfId="1" applyNumberFormat="1" applyFont="1" applyFill="1" applyBorder="1"/>
    <xf numFmtId="0" fontId="0" fillId="0" borderId="1" xfId="0" applyFill="1" applyBorder="1"/>
    <xf numFmtId="9" fontId="0" fillId="0" borderId="1" xfId="0" applyNumberFormat="1" applyFill="1" applyBorder="1"/>
    <xf numFmtId="164" fontId="0" fillId="0" borderId="1" xfId="0" applyNumberFormat="1" applyFill="1" applyBorder="1"/>
    <xf numFmtId="164" fontId="1" fillId="2" borderId="1" xfId="0" applyNumberFormat="1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zoomScaleNormal="100" workbookViewId="0">
      <selection activeCell="F9" sqref="F9"/>
    </sheetView>
  </sheetViews>
  <sheetFormatPr defaultColWidth="11.5703125" defaultRowHeight="12.75" x14ac:dyDescent="0.2"/>
  <cols>
    <col min="1" max="1" width="5.140625" style="1" customWidth="1"/>
    <col min="2" max="2" width="9.42578125" customWidth="1"/>
    <col min="3" max="3" width="38.42578125" style="1" customWidth="1"/>
    <col min="4" max="4" width="44.85546875" style="1" customWidth="1"/>
    <col min="7" max="7" width="14.28515625" bestFit="1" customWidth="1"/>
  </cols>
  <sheetData>
    <row r="1" spans="1:7" x14ac:dyDescent="0.2">
      <c r="A1" s="16" t="str">
        <f>"Funcionários"</f>
        <v>Funcionários</v>
      </c>
      <c r="B1" s="16"/>
      <c r="C1" s="16"/>
      <c r="D1" s="16"/>
      <c r="E1" s="5"/>
      <c r="F1" s="5"/>
      <c r="G1" s="5"/>
    </row>
    <row r="2" spans="1:7" ht="15" x14ac:dyDescent="0.25">
      <c r="A2" s="6" t="s">
        <v>0</v>
      </c>
      <c r="B2" s="7" t="s">
        <v>1</v>
      </c>
      <c r="C2" s="6" t="s">
        <v>2</v>
      </c>
      <c r="D2" s="6" t="s">
        <v>3</v>
      </c>
      <c r="E2" s="2" t="s">
        <v>4</v>
      </c>
      <c r="F2" s="2" t="s">
        <v>5</v>
      </c>
      <c r="G2" s="2" t="s">
        <v>6</v>
      </c>
    </row>
    <row r="3" spans="1:7" x14ac:dyDescent="0.2">
      <c r="A3" s="8" t="str">
        <f t="shared" ref="A3:A34" si="0">"1"</f>
        <v>1</v>
      </c>
      <c r="B3" s="5">
        <v>34972</v>
      </c>
      <c r="C3" s="8" t="str">
        <f>"Assessoria Juridica"</f>
        <v>Assessoria Juridica</v>
      </c>
      <c r="D3" s="8" t="str">
        <f>"ADLINE DEBUS POZZEBON"</f>
        <v>ADLINE DEBUS POZZEBON</v>
      </c>
      <c r="E3" s="9">
        <v>0.55000000000000004</v>
      </c>
      <c r="F3" s="9">
        <v>0.4</v>
      </c>
      <c r="G3" s="9">
        <v>0.05</v>
      </c>
    </row>
    <row r="4" spans="1:7" s="4" customFormat="1" x14ac:dyDescent="0.2">
      <c r="A4" s="10" t="str">
        <f t="shared" si="0"/>
        <v>1</v>
      </c>
      <c r="B4" s="11">
        <v>34500</v>
      </c>
      <c r="C4" s="10" t="str">
        <f>"Diretoria Executiva"</f>
        <v>Diretoria Executiva</v>
      </c>
      <c r="D4" s="10" t="str">
        <f>"ALESSANDRA FERNANDEZ ALVES DA COSTA"</f>
        <v>ALESSANDRA FERNANDEZ ALVES DA COSTA</v>
      </c>
      <c r="E4" s="12">
        <v>0.55000000000000004</v>
      </c>
      <c r="F4" s="12">
        <v>0.32500000000000001</v>
      </c>
      <c r="G4" s="12">
        <v>0.125</v>
      </c>
    </row>
    <row r="5" spans="1:7" x14ac:dyDescent="0.2">
      <c r="A5" s="8" t="str">
        <f t="shared" si="0"/>
        <v>1</v>
      </c>
      <c r="B5" s="5">
        <v>30200</v>
      </c>
      <c r="C5" s="8" t="str">
        <f>"SEDUC - Artistico"</f>
        <v>SEDUC - Artistico</v>
      </c>
      <c r="D5" s="8" t="str">
        <f>"ALEXANDRE PICHOLARI"</f>
        <v>ALEXANDRE PICHOLARI</v>
      </c>
      <c r="E5" s="9"/>
      <c r="F5" s="9">
        <v>0.8</v>
      </c>
      <c r="G5" s="9">
        <v>0.2</v>
      </c>
    </row>
    <row r="6" spans="1:7" x14ac:dyDescent="0.2">
      <c r="A6" s="8" t="str">
        <f t="shared" si="0"/>
        <v>1</v>
      </c>
      <c r="B6" s="5">
        <v>35131</v>
      </c>
      <c r="C6" s="8" t="str">
        <f>"MUSICOU QUIXERAMOBIM (NE)"</f>
        <v>MUSICOU QUIXERAMOBIM (NE)</v>
      </c>
      <c r="D6" s="8" t="str">
        <f>"ALISON NUNES MAMEDE"</f>
        <v>ALISON NUNES MAMEDE</v>
      </c>
      <c r="E6" s="9"/>
      <c r="F6" s="9"/>
      <c r="G6" s="9">
        <v>1</v>
      </c>
    </row>
    <row r="7" spans="1:7" x14ac:dyDescent="0.2">
      <c r="A7" s="8" t="str">
        <f t="shared" si="0"/>
        <v>1</v>
      </c>
      <c r="B7" s="5">
        <v>35092</v>
      </c>
      <c r="C7" s="8" t="str">
        <f>"Recursos Humanos / Depto Pessoal"</f>
        <v>Recursos Humanos / Depto Pessoal</v>
      </c>
      <c r="D7" s="8" t="str">
        <f>"ANA CRISTINA CESAR LEITE"</f>
        <v>ANA CRISTINA CESAR LEITE</v>
      </c>
      <c r="E7" s="9">
        <v>0.55000000000000004</v>
      </c>
      <c r="F7" s="9">
        <v>0.32500000000000001</v>
      </c>
      <c r="G7" s="9">
        <v>0.125</v>
      </c>
    </row>
    <row r="8" spans="1:7" x14ac:dyDescent="0.2">
      <c r="A8" s="8" t="str">
        <f t="shared" si="0"/>
        <v>1</v>
      </c>
      <c r="B8" s="5">
        <v>32486</v>
      </c>
      <c r="C8" s="8" t="str">
        <f>"Financeiro"</f>
        <v>Financeiro</v>
      </c>
      <c r="D8" s="8" t="str">
        <f>"ANA CRISTINA MEIRA COELHO MASCARENHAS"</f>
        <v>ANA CRISTINA MEIRA COELHO MASCARENHAS</v>
      </c>
      <c r="E8" s="9">
        <v>0.55000000000000004</v>
      </c>
      <c r="F8" s="9">
        <v>0.32500000000000001</v>
      </c>
      <c r="G8" s="9">
        <v>0.125</v>
      </c>
    </row>
    <row r="9" spans="1:7" x14ac:dyDescent="0.2">
      <c r="A9" s="8" t="str">
        <f t="shared" si="0"/>
        <v>1</v>
      </c>
      <c r="B9" s="5">
        <v>35052</v>
      </c>
      <c r="C9" s="8" t="str">
        <f>"MUSICOU PORECATU"</f>
        <v>MUSICOU PORECATU</v>
      </c>
      <c r="D9" s="8" t="str">
        <f>"ANA LUCIA DOS SANTOS"</f>
        <v>ANA LUCIA DOS SANTOS</v>
      </c>
      <c r="E9" s="9"/>
      <c r="F9" s="9"/>
      <c r="G9" s="9">
        <v>1</v>
      </c>
    </row>
    <row r="10" spans="1:7" x14ac:dyDescent="0.2">
      <c r="A10" s="8" t="str">
        <f t="shared" si="0"/>
        <v>1</v>
      </c>
      <c r="B10" s="5">
        <v>35115</v>
      </c>
      <c r="C10" s="8" t="str">
        <f>"MUSICOU OLINDA"</f>
        <v>MUSICOU OLINDA</v>
      </c>
      <c r="D10" s="8" t="str">
        <f>"ANDREA FERREIRA DA SILVA"</f>
        <v>ANDREA FERREIRA DA SILVA</v>
      </c>
      <c r="E10" s="9"/>
      <c r="F10" s="9"/>
      <c r="G10" s="9">
        <v>1</v>
      </c>
    </row>
    <row r="11" spans="1:7" x14ac:dyDescent="0.2">
      <c r="A11" s="8" t="str">
        <f t="shared" si="0"/>
        <v>1</v>
      </c>
      <c r="B11" s="5">
        <v>35053</v>
      </c>
      <c r="C11" s="8" t="str">
        <f>"MUSICOU FORTALEZA"</f>
        <v>MUSICOU FORTALEZA</v>
      </c>
      <c r="D11" s="8" t="str">
        <f>"ANDREIA SOUSA PEREIRA"</f>
        <v>ANDREIA SOUSA PEREIRA</v>
      </c>
      <c r="E11" s="9"/>
      <c r="F11" s="9"/>
      <c r="G11" s="9">
        <v>1</v>
      </c>
    </row>
    <row r="12" spans="1:7" x14ac:dyDescent="0.2">
      <c r="A12" s="8" t="str">
        <f t="shared" si="0"/>
        <v>1</v>
      </c>
      <c r="B12" s="5">
        <v>35067</v>
      </c>
      <c r="C12" s="8" t="str">
        <f>"MUSICOU FORTALEZA"</f>
        <v>MUSICOU FORTALEZA</v>
      </c>
      <c r="D12" s="8" t="str">
        <f>"ANTONIO CLAUDIO DE MENESES BITTENCOURT"</f>
        <v>ANTONIO CLAUDIO DE MENESES BITTENCOURT</v>
      </c>
      <c r="E12" s="9"/>
      <c r="F12" s="9"/>
      <c r="G12" s="9">
        <v>1</v>
      </c>
    </row>
    <row r="13" spans="1:7" x14ac:dyDescent="0.2">
      <c r="A13" s="8" t="str">
        <f t="shared" si="0"/>
        <v>1</v>
      </c>
      <c r="B13" s="5">
        <v>35117</v>
      </c>
      <c r="C13" s="8" t="str">
        <f>"MUSICOU QUIXADÁ (NE)"</f>
        <v>MUSICOU QUIXADÁ (NE)</v>
      </c>
      <c r="D13" s="8" t="str">
        <f>"ANTONIO VICTOR DE SOUSA FRANCA"</f>
        <v>ANTONIO VICTOR DE SOUSA FRANCA</v>
      </c>
      <c r="E13" s="9"/>
      <c r="F13" s="9"/>
      <c r="G13" s="9">
        <v>1</v>
      </c>
    </row>
    <row r="14" spans="1:7" x14ac:dyDescent="0.2">
      <c r="A14" s="8" t="str">
        <f t="shared" si="0"/>
        <v>1</v>
      </c>
      <c r="B14" s="5">
        <v>35116</v>
      </c>
      <c r="C14" s="8" t="str">
        <f>"MUSICOU PAULÍNIA"</f>
        <v>MUSICOU PAULÍNIA</v>
      </c>
      <c r="D14" s="8" t="str">
        <f>"BRUNO LEONARDO SOARES MARTINS"</f>
        <v>BRUNO LEONARDO SOARES MARTINS</v>
      </c>
      <c r="E14" s="9"/>
      <c r="F14" s="9"/>
      <c r="G14" s="9">
        <v>1</v>
      </c>
    </row>
    <row r="15" spans="1:7" x14ac:dyDescent="0.2">
      <c r="A15" s="8" t="str">
        <f t="shared" si="0"/>
        <v>1</v>
      </c>
      <c r="B15" s="5">
        <v>34584</v>
      </c>
      <c r="C15" s="8" t="str">
        <f>"Produção e Eventos"</f>
        <v>Produção e Eventos</v>
      </c>
      <c r="D15" s="8" t="str">
        <f>"CAMILA DE OLIVEIRA SILVA"</f>
        <v>CAMILA DE OLIVEIRA SILVA</v>
      </c>
      <c r="E15" s="9"/>
      <c r="F15" s="9">
        <v>1</v>
      </c>
      <c r="G15" s="9"/>
    </row>
    <row r="16" spans="1:7" x14ac:dyDescent="0.2">
      <c r="A16" s="8" t="str">
        <f t="shared" si="0"/>
        <v>1</v>
      </c>
      <c r="B16" s="5">
        <v>35060</v>
      </c>
      <c r="C16" s="8" t="str">
        <f>"Recursos Humanos / Depto Pessoal"</f>
        <v>Recursos Humanos / Depto Pessoal</v>
      </c>
      <c r="D16" s="8" t="str">
        <f>"CAMILA FRANCISCO MALVEIRO"</f>
        <v>CAMILA FRANCISCO MALVEIRO</v>
      </c>
      <c r="E16" s="9"/>
      <c r="F16" s="9">
        <v>0.9</v>
      </c>
      <c r="G16" s="9">
        <v>0.1</v>
      </c>
    </row>
    <row r="17" spans="1:7" x14ac:dyDescent="0.2">
      <c r="A17" s="8" t="str">
        <f t="shared" si="0"/>
        <v>1</v>
      </c>
      <c r="B17" s="5">
        <v>35099</v>
      </c>
      <c r="C17" s="8" t="str">
        <f>"MUSICOU JACAREZINHO"</f>
        <v>MUSICOU JACAREZINHO</v>
      </c>
      <c r="D17" s="8" t="str">
        <f>"CAMILA ROSA MARTINS CHAGAS"</f>
        <v>CAMILA ROSA MARTINS CHAGAS</v>
      </c>
      <c r="E17" s="9"/>
      <c r="F17" s="9"/>
      <c r="G17" s="9">
        <v>1</v>
      </c>
    </row>
    <row r="18" spans="1:7" x14ac:dyDescent="0.2">
      <c r="A18" s="8" t="str">
        <f t="shared" si="0"/>
        <v>1</v>
      </c>
      <c r="B18" s="5">
        <v>35118</v>
      </c>
      <c r="C18" s="8" t="str">
        <f>"MUSICOU EUCLIDES DA CUNHA PAULISTA"</f>
        <v>MUSICOU EUCLIDES DA CUNHA PAULISTA</v>
      </c>
      <c r="D18" s="8" t="str">
        <f>"CIBELE GENEROSO ARAUJO"</f>
        <v>CIBELE GENEROSO ARAUJO</v>
      </c>
      <c r="E18" s="13"/>
      <c r="F18" s="13"/>
      <c r="G18" s="9">
        <v>1</v>
      </c>
    </row>
    <row r="19" spans="1:7" x14ac:dyDescent="0.2">
      <c r="A19" s="8" t="str">
        <f t="shared" si="0"/>
        <v>1</v>
      </c>
      <c r="B19" s="5">
        <v>33704</v>
      </c>
      <c r="C19" s="8" t="str">
        <f>"Sup.Educacional"</f>
        <v>Sup.Educacional</v>
      </c>
      <c r="D19" s="8" t="str">
        <f>"CLAUDIA MARADEI FREIXEDAS"</f>
        <v>CLAUDIA MARADEI FREIXEDAS</v>
      </c>
      <c r="E19" s="13"/>
      <c r="F19" s="9">
        <v>0.9</v>
      </c>
      <c r="G19" s="9">
        <v>0.1</v>
      </c>
    </row>
    <row r="20" spans="1:7" x14ac:dyDescent="0.2">
      <c r="A20" s="8" t="str">
        <f t="shared" si="0"/>
        <v>1</v>
      </c>
      <c r="B20" s="5">
        <v>35146</v>
      </c>
      <c r="C20" s="8" t="str">
        <f>"MUSICOU PAULÍNIA"</f>
        <v>MUSICOU PAULÍNIA</v>
      </c>
      <c r="D20" s="8" t="str">
        <f>"CRISTIANO VICENTE MONTEIRO"</f>
        <v>CRISTIANO VICENTE MONTEIRO</v>
      </c>
      <c r="E20" s="13"/>
      <c r="F20" s="13"/>
      <c r="G20" s="9">
        <v>1</v>
      </c>
    </row>
    <row r="21" spans="1:7" x14ac:dyDescent="0.2">
      <c r="A21" s="8" t="str">
        <f t="shared" si="0"/>
        <v>1</v>
      </c>
      <c r="B21" s="5">
        <v>35073</v>
      </c>
      <c r="C21" s="8" t="str">
        <f>"Controladoria"</f>
        <v>Controladoria</v>
      </c>
      <c r="D21" s="8" t="str">
        <f>"DANILO CEZAR SILVEIRA ARRUDA"</f>
        <v>DANILO CEZAR SILVEIRA ARRUDA</v>
      </c>
      <c r="E21" s="9">
        <v>0.55000000000000004</v>
      </c>
      <c r="F21" s="9">
        <v>0.4</v>
      </c>
      <c r="G21" s="9">
        <v>0.05</v>
      </c>
    </row>
    <row r="22" spans="1:7" x14ac:dyDescent="0.2">
      <c r="A22" s="8" t="str">
        <f t="shared" si="0"/>
        <v>1</v>
      </c>
      <c r="B22" s="5">
        <v>35147</v>
      </c>
      <c r="C22" s="8" t="str">
        <f>"Controladoria"</f>
        <v>Controladoria</v>
      </c>
      <c r="D22" s="8" t="str">
        <f>"DAYANE SANT ANNA DA SILVA"</f>
        <v>DAYANE SANT ANNA DA SILVA</v>
      </c>
      <c r="E22" s="9"/>
      <c r="F22" s="9">
        <v>0.9</v>
      </c>
      <c r="G22" s="9">
        <v>0.1</v>
      </c>
    </row>
    <row r="23" spans="1:7" x14ac:dyDescent="0.2">
      <c r="A23" s="8" t="str">
        <f t="shared" si="0"/>
        <v>1</v>
      </c>
      <c r="B23" s="5">
        <v>35110</v>
      </c>
      <c r="C23" s="8" t="str">
        <f>"Gerencia de Planejamento"</f>
        <v>Gerencia de Planejamento</v>
      </c>
      <c r="D23" s="8" t="str">
        <f>"DENISE ALVES DOS SANTOS RELVAS"</f>
        <v>DENISE ALVES DOS SANTOS RELVAS</v>
      </c>
      <c r="E23" s="13"/>
      <c r="F23" s="9">
        <v>0.9</v>
      </c>
      <c r="G23" s="9">
        <v>0.1</v>
      </c>
    </row>
    <row r="24" spans="1:7" x14ac:dyDescent="0.2">
      <c r="A24" s="8" t="str">
        <f t="shared" si="0"/>
        <v>1</v>
      </c>
      <c r="B24" s="5">
        <v>35140</v>
      </c>
      <c r="C24" s="8" t="str">
        <f>"MUSICOU OLINDA"</f>
        <v>MUSICOU OLINDA</v>
      </c>
      <c r="D24" s="8" t="str">
        <f>"DIOGENES SARAIVA DA SILVA"</f>
        <v>DIOGENES SARAIVA DA SILVA</v>
      </c>
      <c r="E24" s="13"/>
      <c r="F24" s="13"/>
      <c r="G24" s="9">
        <v>1</v>
      </c>
    </row>
    <row r="25" spans="1:7" x14ac:dyDescent="0.2">
      <c r="A25" s="8" t="str">
        <f t="shared" si="0"/>
        <v>1</v>
      </c>
      <c r="B25" s="5">
        <v>35141</v>
      </c>
      <c r="C25" s="8" t="str">
        <f>"MUSICOU SANTA MARIANA"</f>
        <v>MUSICOU SANTA MARIANA</v>
      </c>
      <c r="D25" s="8" t="str">
        <f>"ELIZETE FERNANDES BATISTELLA PASQUETTO"</f>
        <v>ELIZETE FERNANDES BATISTELLA PASQUETTO</v>
      </c>
      <c r="E25" s="13"/>
      <c r="F25" s="13"/>
      <c r="G25" s="9">
        <v>1</v>
      </c>
    </row>
    <row r="26" spans="1:7" x14ac:dyDescent="0.2">
      <c r="A26" s="8" t="str">
        <f t="shared" si="0"/>
        <v>1</v>
      </c>
      <c r="B26" s="5">
        <v>35076</v>
      </c>
      <c r="C26" s="8" t="str">
        <f>"MUSICOU TRES LAGOAS"</f>
        <v>MUSICOU TRES LAGOAS</v>
      </c>
      <c r="D26" s="8" t="str">
        <f>"EVERTON DE OLIVEIRA FERNANDES"</f>
        <v>EVERTON DE OLIVEIRA FERNANDES</v>
      </c>
      <c r="E26" s="13"/>
      <c r="F26" s="13"/>
      <c r="G26" s="9">
        <v>1</v>
      </c>
    </row>
    <row r="27" spans="1:7" x14ac:dyDescent="0.2">
      <c r="A27" s="8" t="str">
        <f t="shared" si="0"/>
        <v>1</v>
      </c>
      <c r="B27" s="5">
        <v>34968</v>
      </c>
      <c r="C27" s="8" t="str">
        <f>"Gerencia Regional"</f>
        <v>Gerencia Regional</v>
      </c>
      <c r="D27" s="8" t="str">
        <f>"FERNANDA SOLON BARBOSA"</f>
        <v>FERNANDA SOLON BARBOSA</v>
      </c>
      <c r="E27" s="13"/>
      <c r="F27" s="13"/>
      <c r="G27" s="9">
        <v>1</v>
      </c>
    </row>
    <row r="28" spans="1:7" x14ac:dyDescent="0.2">
      <c r="A28" s="8" t="str">
        <f t="shared" si="0"/>
        <v>1</v>
      </c>
      <c r="B28" s="5">
        <v>35097</v>
      </c>
      <c r="C28" s="8" t="str">
        <f>"Logistica"</f>
        <v>Logistica</v>
      </c>
      <c r="D28" s="8" t="str">
        <f>"FERNANDO ALVES DE MORAIS"</f>
        <v>FERNANDO ALVES DE MORAIS</v>
      </c>
      <c r="E28" s="13"/>
      <c r="F28" s="9">
        <v>0.9</v>
      </c>
      <c r="G28" s="9">
        <v>0.1</v>
      </c>
    </row>
    <row r="29" spans="1:7" x14ac:dyDescent="0.2">
      <c r="A29" s="8" t="str">
        <f t="shared" si="0"/>
        <v>1</v>
      </c>
      <c r="B29" s="5">
        <v>35066</v>
      </c>
      <c r="C29" s="8" t="str">
        <f>"MUSICOU FORTALEZA"</f>
        <v>MUSICOU FORTALEZA</v>
      </c>
      <c r="D29" s="8" t="str">
        <f>"FRANCISCO ANDERSON VIEIRA DE ALMEIDA"</f>
        <v>FRANCISCO ANDERSON VIEIRA DE ALMEIDA</v>
      </c>
      <c r="E29" s="13"/>
      <c r="F29" s="13"/>
      <c r="G29" s="9">
        <v>1</v>
      </c>
    </row>
    <row r="30" spans="1:7" x14ac:dyDescent="0.2">
      <c r="A30" s="8" t="str">
        <f t="shared" si="0"/>
        <v>1</v>
      </c>
      <c r="B30" s="5">
        <v>35119</v>
      </c>
      <c r="C30" s="8" t="str">
        <f>"MUSICOU PAULÍNIA"</f>
        <v>MUSICOU PAULÍNIA</v>
      </c>
      <c r="D30" s="8" t="str">
        <f>"GABRIEL ARSENE DE SOUZA"</f>
        <v>GABRIEL ARSENE DE SOUZA</v>
      </c>
      <c r="E30" s="13"/>
      <c r="F30" s="13"/>
      <c r="G30" s="9">
        <v>1</v>
      </c>
    </row>
    <row r="31" spans="1:7" x14ac:dyDescent="0.2">
      <c r="A31" s="8" t="str">
        <f t="shared" si="0"/>
        <v>1</v>
      </c>
      <c r="B31" s="5">
        <v>35068</v>
      </c>
      <c r="C31" s="8" t="str">
        <f>"MUSICOU PORECATU"</f>
        <v>MUSICOU PORECATU</v>
      </c>
      <c r="D31" s="8" t="str">
        <f>"GABRIEL RODRIGO RIBEIRO OLIVEIRA CRUZ"</f>
        <v>GABRIEL RODRIGO RIBEIRO OLIVEIRA CRUZ</v>
      </c>
      <c r="E31" s="13"/>
      <c r="F31" s="13"/>
      <c r="G31" s="9">
        <v>1</v>
      </c>
    </row>
    <row r="32" spans="1:7" x14ac:dyDescent="0.2">
      <c r="A32" s="8" t="str">
        <f t="shared" si="0"/>
        <v>1</v>
      </c>
      <c r="B32" s="5">
        <v>34998</v>
      </c>
      <c r="C32" s="8" t="str">
        <f>"Assessoria Juridica"</f>
        <v>Assessoria Juridica</v>
      </c>
      <c r="D32" s="8" t="str">
        <f>"GEISA VIANA DE SOUSA"</f>
        <v>GEISA VIANA DE SOUSA</v>
      </c>
      <c r="E32" s="13"/>
      <c r="F32" s="9">
        <v>0.9</v>
      </c>
      <c r="G32" s="9">
        <v>0.1</v>
      </c>
    </row>
    <row r="33" spans="1:7" x14ac:dyDescent="0.2">
      <c r="A33" s="8" t="str">
        <f t="shared" si="0"/>
        <v>1</v>
      </c>
      <c r="B33" s="5">
        <v>35126</v>
      </c>
      <c r="C33" s="8" t="str">
        <f>"MUSICOU RECIFE"</f>
        <v>MUSICOU RECIFE</v>
      </c>
      <c r="D33" s="8" t="str">
        <f>"GUILHERME DE CASTRO SILVA BARRADAS"</f>
        <v>GUILHERME DE CASTRO SILVA BARRADAS</v>
      </c>
      <c r="E33" s="13"/>
      <c r="F33" s="13"/>
      <c r="G33" s="9">
        <v>1</v>
      </c>
    </row>
    <row r="34" spans="1:7" x14ac:dyDescent="0.2">
      <c r="A34" s="8" t="str">
        <f t="shared" si="0"/>
        <v>1</v>
      </c>
      <c r="B34" s="5">
        <v>35074</v>
      </c>
      <c r="C34" s="8" t="str">
        <f>"MUSICOU ANDIRA"</f>
        <v>MUSICOU ANDIRA</v>
      </c>
      <c r="D34" s="8" t="str">
        <f>"GUILHERME RUBIM BARROS"</f>
        <v>GUILHERME RUBIM BARROS</v>
      </c>
      <c r="E34" s="13"/>
      <c r="F34" s="13"/>
      <c r="G34" s="9">
        <v>1</v>
      </c>
    </row>
    <row r="35" spans="1:7" x14ac:dyDescent="0.2">
      <c r="A35" s="8" t="str">
        <f t="shared" ref="A35:A65" si="1">"1"</f>
        <v>1</v>
      </c>
      <c r="B35" s="5">
        <v>34921</v>
      </c>
      <c r="C35" s="8" t="str">
        <f>"Superint. Desenvolv. Institucional e Mkt"</f>
        <v>Superint. Desenvolv. Institucional e Mkt</v>
      </c>
      <c r="D35" s="8" t="str">
        <f>"HELOISA GARCIA DA MOTA"</f>
        <v>HELOISA GARCIA DA MOTA</v>
      </c>
      <c r="E35" s="9">
        <v>0.55000000000000004</v>
      </c>
      <c r="F35" s="9">
        <v>0.32500000000000001</v>
      </c>
      <c r="G35" s="9">
        <v>0.125</v>
      </c>
    </row>
    <row r="36" spans="1:7" x14ac:dyDescent="0.2">
      <c r="A36" s="8" t="str">
        <f t="shared" si="1"/>
        <v>1</v>
      </c>
      <c r="B36" s="5">
        <v>31588</v>
      </c>
      <c r="C36" s="8" t="str">
        <f>"POLO SAO VICENTE"</f>
        <v>POLO SAO VICENTE</v>
      </c>
      <c r="D36" s="8" t="str">
        <f>"ISRAEL LUZ VIANA"</f>
        <v>ISRAEL LUZ VIANA</v>
      </c>
      <c r="E36" s="13"/>
      <c r="F36" s="13"/>
      <c r="G36" s="9">
        <v>1</v>
      </c>
    </row>
    <row r="37" spans="1:7" x14ac:dyDescent="0.2">
      <c r="A37" s="8" t="str">
        <f t="shared" si="1"/>
        <v>1</v>
      </c>
      <c r="B37" s="5">
        <v>35086</v>
      </c>
      <c r="C37" s="8" t="str">
        <f>"MUSICOU PORECATU"</f>
        <v>MUSICOU PORECATU</v>
      </c>
      <c r="D37" s="8" t="str">
        <f>"JACKSON VINICIUS DIAS BATISTA"</f>
        <v>JACKSON VINICIUS DIAS BATISTA</v>
      </c>
      <c r="E37" s="13"/>
      <c r="F37" s="13"/>
      <c r="G37" s="9">
        <v>1</v>
      </c>
    </row>
    <row r="38" spans="1:7" x14ac:dyDescent="0.2">
      <c r="A38" s="8" t="str">
        <f t="shared" si="1"/>
        <v>1</v>
      </c>
      <c r="B38" s="5">
        <v>35120</v>
      </c>
      <c r="C38" s="8" t="str">
        <f>"MUSICOU EUCLIDES DA CUNHA PAULISTA"</f>
        <v>MUSICOU EUCLIDES DA CUNHA PAULISTA</v>
      </c>
      <c r="D38" s="8" t="str">
        <f>"JAIR CARLOS LIMA"</f>
        <v>JAIR CARLOS LIMA</v>
      </c>
      <c r="E38" s="13"/>
      <c r="F38" s="13"/>
      <c r="G38" s="9">
        <v>1</v>
      </c>
    </row>
    <row r="39" spans="1:7" x14ac:dyDescent="0.2">
      <c r="A39" s="8" t="str">
        <f t="shared" si="1"/>
        <v>1</v>
      </c>
      <c r="B39" s="5">
        <v>35125</v>
      </c>
      <c r="C39" s="8" t="str">
        <f>"MUSICOU DOM HELDER"</f>
        <v>MUSICOU DOM HELDER</v>
      </c>
      <c r="D39" s="8" t="str">
        <f>"JESSICA CAROLINE IG AURELIANO DOS SANTOS"</f>
        <v>JESSICA CAROLINE IG AURELIANO DOS SANTOS</v>
      </c>
      <c r="E39" s="13"/>
      <c r="F39" s="13"/>
      <c r="G39" s="9">
        <v>1</v>
      </c>
    </row>
    <row r="40" spans="1:7" x14ac:dyDescent="0.2">
      <c r="A40" s="8" t="str">
        <f t="shared" si="1"/>
        <v>1</v>
      </c>
      <c r="B40" s="5">
        <v>35148</v>
      </c>
      <c r="C40" s="8" t="str">
        <f>"MUSICOU TRES LAGOAS"</f>
        <v>MUSICOU TRES LAGOAS</v>
      </c>
      <c r="D40" s="8" t="str">
        <f>"JESSICA FERNANDA SILVA GONCALVES"</f>
        <v>JESSICA FERNANDA SILVA GONCALVES</v>
      </c>
      <c r="E40" s="13"/>
      <c r="F40" s="13"/>
      <c r="G40" s="9">
        <v>1</v>
      </c>
    </row>
    <row r="41" spans="1:7" x14ac:dyDescent="0.2">
      <c r="A41" s="8" t="str">
        <f t="shared" si="1"/>
        <v>1</v>
      </c>
      <c r="B41" s="5">
        <v>35100</v>
      </c>
      <c r="C41" s="8" t="str">
        <f>"MUSICOU JACAREZINHO"</f>
        <v>MUSICOU JACAREZINHO</v>
      </c>
      <c r="D41" s="8" t="str">
        <f>"JOAO CARLOS MACRI JUNIOR"</f>
        <v>JOAO CARLOS MACRI JUNIOR</v>
      </c>
      <c r="E41" s="13"/>
      <c r="F41" s="13"/>
      <c r="G41" s="9">
        <v>1</v>
      </c>
    </row>
    <row r="42" spans="1:7" x14ac:dyDescent="0.2">
      <c r="A42" s="8" t="str">
        <f t="shared" si="1"/>
        <v>1</v>
      </c>
      <c r="B42" s="5">
        <v>35139</v>
      </c>
      <c r="C42" s="8" t="str">
        <f>"MUSICOU RECIFE"</f>
        <v>MUSICOU RECIFE</v>
      </c>
      <c r="D42" s="8" t="str">
        <f>"JOAO CARLOS OLIVEIRA DA SILVA"</f>
        <v>JOAO CARLOS OLIVEIRA DA SILVA</v>
      </c>
      <c r="E42" s="13"/>
      <c r="F42" s="9"/>
      <c r="G42" s="9">
        <v>1</v>
      </c>
    </row>
    <row r="43" spans="1:7" x14ac:dyDescent="0.2">
      <c r="A43" s="8" t="str">
        <f t="shared" si="1"/>
        <v>1</v>
      </c>
      <c r="B43" s="5">
        <v>34444</v>
      </c>
      <c r="C43" s="8" t="str">
        <f>"SEDUC - Pedagogico"</f>
        <v>SEDUC - Pedagogico</v>
      </c>
      <c r="D43" s="8" t="str">
        <f>"JOAO GERALDO DOMINGUES ALVES"</f>
        <v>JOAO GERALDO DOMINGUES ALVES</v>
      </c>
      <c r="E43" s="13"/>
      <c r="F43" s="9">
        <v>1</v>
      </c>
      <c r="G43" s="9"/>
    </row>
    <row r="44" spans="1:7" x14ac:dyDescent="0.2">
      <c r="A44" s="8" t="str">
        <f t="shared" si="1"/>
        <v>1</v>
      </c>
      <c r="B44" s="5">
        <v>35138</v>
      </c>
      <c r="C44" s="8" t="str">
        <f>"MUSICOU DOM HELDER"</f>
        <v>MUSICOU DOM HELDER</v>
      </c>
      <c r="D44" s="8" t="str">
        <f>"JOSE EMERSON RODRIGUES DA SILVA"</f>
        <v>JOSE EMERSON RODRIGUES DA SILVA</v>
      </c>
      <c r="E44" s="13"/>
      <c r="F44" s="13"/>
      <c r="G44" s="9">
        <v>1</v>
      </c>
    </row>
    <row r="45" spans="1:7" x14ac:dyDescent="0.2">
      <c r="A45" s="8" t="str">
        <f t="shared" si="1"/>
        <v>1</v>
      </c>
      <c r="B45" s="5">
        <v>35121</v>
      </c>
      <c r="C45" s="8" t="str">
        <f>"MUSICOU EUCLIDES DA CUNHA PAULISTA"</f>
        <v>MUSICOU EUCLIDES DA CUNHA PAULISTA</v>
      </c>
      <c r="D45" s="8" t="str">
        <f>"JUCIMARA DOS SANTOS OLIVEIRA"</f>
        <v>JUCIMARA DOS SANTOS OLIVEIRA</v>
      </c>
      <c r="E45" s="13"/>
      <c r="F45" s="13"/>
      <c r="G45" s="9">
        <v>1</v>
      </c>
    </row>
    <row r="46" spans="1:7" x14ac:dyDescent="0.2">
      <c r="A46" s="8" t="str">
        <f t="shared" si="1"/>
        <v>1</v>
      </c>
      <c r="B46" s="5">
        <v>35127</v>
      </c>
      <c r="C46" s="8" t="str">
        <f>"MUSICOU DOM HELDER"</f>
        <v>MUSICOU DOM HELDER</v>
      </c>
      <c r="D46" s="8" t="str">
        <f>"KAROLINE MAURICIO DE FREITAS MACIEL"</f>
        <v>KAROLINE MAURICIO DE FREITAS MACIEL</v>
      </c>
      <c r="E46" s="13"/>
      <c r="F46" s="13"/>
      <c r="G46" s="9">
        <v>1</v>
      </c>
    </row>
    <row r="47" spans="1:7" x14ac:dyDescent="0.2">
      <c r="A47" s="8" t="str">
        <f t="shared" si="1"/>
        <v>1</v>
      </c>
      <c r="B47" s="5">
        <v>33484</v>
      </c>
      <c r="C47" s="8" t="str">
        <f>"Comunicação e Marketing"</f>
        <v>Comunicação e Marketing</v>
      </c>
      <c r="D47" s="8" t="str">
        <f>"KELLY NAGUISSA SATO"</f>
        <v>KELLY NAGUISSA SATO</v>
      </c>
      <c r="E47" s="13"/>
      <c r="F47" s="14">
        <v>0.85</v>
      </c>
      <c r="G47" s="14">
        <v>0.15</v>
      </c>
    </row>
    <row r="48" spans="1:7" x14ac:dyDescent="0.2">
      <c r="A48" s="8" t="str">
        <f t="shared" si="1"/>
        <v>1</v>
      </c>
      <c r="B48" s="5">
        <v>35020</v>
      </c>
      <c r="C48" s="8" t="str">
        <f>"Comunicação e Marketing"</f>
        <v>Comunicação e Marketing</v>
      </c>
      <c r="D48" s="8" t="str">
        <f>"LAURA RIBEIRO BRAGA"</f>
        <v>LAURA RIBEIRO BRAGA</v>
      </c>
      <c r="E48" s="13"/>
      <c r="F48" s="14">
        <v>0.85</v>
      </c>
      <c r="G48" s="14">
        <v>0.15</v>
      </c>
    </row>
    <row r="49" spans="1:7" x14ac:dyDescent="0.2">
      <c r="A49" s="8" t="str">
        <f t="shared" si="1"/>
        <v>1</v>
      </c>
      <c r="B49" s="5">
        <v>35130</v>
      </c>
      <c r="C49" s="8" t="str">
        <f>"MUSICOU SANTA MARIANA"</f>
        <v>MUSICOU SANTA MARIANA</v>
      </c>
      <c r="D49" s="8" t="str">
        <f>"LEILA CRISTINA DE OLIVEIRA"</f>
        <v>LEILA CRISTINA DE OLIVEIRA</v>
      </c>
      <c r="E49" s="13"/>
      <c r="F49" s="13"/>
      <c r="G49" s="9">
        <v>1</v>
      </c>
    </row>
    <row r="50" spans="1:7" x14ac:dyDescent="0.2">
      <c r="A50" s="8" t="str">
        <f t="shared" si="1"/>
        <v>1</v>
      </c>
      <c r="B50" s="5">
        <v>35098</v>
      </c>
      <c r="C50" s="8" t="str">
        <f>"Compras"</f>
        <v>Compras</v>
      </c>
      <c r="D50" s="8" t="str">
        <f>"LEONARDO DOS REIS MARTINS"</f>
        <v>LEONARDO DOS REIS MARTINS</v>
      </c>
      <c r="E50" s="13"/>
      <c r="F50" s="9">
        <v>0.9</v>
      </c>
      <c r="G50" s="9">
        <v>0.1</v>
      </c>
    </row>
    <row r="51" spans="1:7" x14ac:dyDescent="0.2">
      <c r="A51" s="8" t="str">
        <f t="shared" si="1"/>
        <v>1</v>
      </c>
      <c r="B51" s="5">
        <v>35065</v>
      </c>
      <c r="C51" s="8" t="str">
        <f>"MUSICOU JACAREZINHO"</f>
        <v>MUSICOU JACAREZINHO</v>
      </c>
      <c r="D51" s="8" t="str">
        <f>"LETICIA MENEGASSO"</f>
        <v>LETICIA MENEGASSO</v>
      </c>
      <c r="E51" s="13"/>
      <c r="F51" s="13"/>
      <c r="G51" s="9">
        <v>1</v>
      </c>
    </row>
    <row r="52" spans="1:7" x14ac:dyDescent="0.2">
      <c r="A52" s="8" t="str">
        <f t="shared" si="1"/>
        <v>1</v>
      </c>
      <c r="B52" s="5">
        <v>35106</v>
      </c>
      <c r="C52" s="8" t="str">
        <f>"MUSICOU TRES LAGOAS"</f>
        <v>MUSICOU TRES LAGOAS</v>
      </c>
      <c r="D52" s="8" t="str">
        <f>"LIDIANE DE ARAUJO SERRADO MANTELATO"</f>
        <v>LIDIANE DE ARAUJO SERRADO MANTELATO</v>
      </c>
      <c r="E52" s="13"/>
      <c r="F52" s="13"/>
      <c r="G52" s="9">
        <v>1</v>
      </c>
    </row>
    <row r="53" spans="1:7" x14ac:dyDescent="0.2">
      <c r="A53" s="8" t="str">
        <f t="shared" si="1"/>
        <v>1</v>
      </c>
      <c r="B53" s="5">
        <v>33683</v>
      </c>
      <c r="C53" s="8" t="str">
        <f>"Financeiro"</f>
        <v>Financeiro</v>
      </c>
      <c r="D53" s="8" t="str">
        <f>"LINCOLN MACIEL DA SILVA"</f>
        <v>LINCOLN MACIEL DA SILVA</v>
      </c>
      <c r="E53" s="13"/>
      <c r="F53" s="14">
        <v>0.85</v>
      </c>
      <c r="G53" s="14">
        <v>0.15</v>
      </c>
    </row>
    <row r="54" spans="1:7" x14ac:dyDescent="0.2">
      <c r="A54" s="8" t="str">
        <f t="shared" si="1"/>
        <v>1</v>
      </c>
      <c r="B54" s="5">
        <v>30328</v>
      </c>
      <c r="C54" s="8" t="str">
        <f>"Contabilidade"</f>
        <v>Contabilidade</v>
      </c>
      <c r="D54" s="8" t="str">
        <f>"LUIS CARLOS TRENTO"</f>
        <v>LUIS CARLOS TRENTO</v>
      </c>
      <c r="E54" s="9">
        <v>0.55000000000000004</v>
      </c>
      <c r="F54" s="9">
        <v>0.4</v>
      </c>
      <c r="G54" s="9">
        <v>0.05</v>
      </c>
    </row>
    <row r="55" spans="1:7" x14ac:dyDescent="0.2">
      <c r="A55" s="8" t="str">
        <f t="shared" si="1"/>
        <v>1</v>
      </c>
      <c r="B55" s="5">
        <v>34799</v>
      </c>
      <c r="C55" s="8" t="str">
        <f>"Compras"</f>
        <v>Compras</v>
      </c>
      <c r="D55" s="8" t="str">
        <f>"MARCELA CRISTINA BEZERRA"</f>
        <v>MARCELA CRISTINA BEZERRA</v>
      </c>
      <c r="E55" s="13"/>
      <c r="F55" s="9">
        <v>1</v>
      </c>
      <c r="G55" s="9"/>
    </row>
    <row r="56" spans="1:7" x14ac:dyDescent="0.2">
      <c r="A56" s="8" t="str">
        <f t="shared" si="1"/>
        <v>1</v>
      </c>
      <c r="B56" s="5">
        <v>35077</v>
      </c>
      <c r="C56" s="8" t="str">
        <f>"Tecnologia e Operações"</f>
        <v>Tecnologia e Operações</v>
      </c>
      <c r="D56" s="8" t="str">
        <f>"MARCELO SOUZA DA SILVA"</f>
        <v>MARCELO SOUZA DA SILVA</v>
      </c>
      <c r="E56" s="9">
        <v>0.55000000000000004</v>
      </c>
      <c r="F56" s="9">
        <v>0.32500000000000001</v>
      </c>
      <c r="G56" s="9">
        <v>0.125</v>
      </c>
    </row>
    <row r="57" spans="1:7" x14ac:dyDescent="0.2">
      <c r="A57" s="8" t="str">
        <f t="shared" si="1"/>
        <v>1</v>
      </c>
      <c r="B57" s="5">
        <v>30027</v>
      </c>
      <c r="C57" s="8" t="str">
        <f>"Tecnologia e Operações"</f>
        <v>Tecnologia e Operações</v>
      </c>
      <c r="D57" s="8" t="str">
        <f>"MARCOS MAGNO BARBOSA DE OLIVEIRA"</f>
        <v>MARCOS MAGNO BARBOSA DE OLIVEIRA</v>
      </c>
      <c r="E57" s="13"/>
      <c r="F57" s="9">
        <v>0.9</v>
      </c>
      <c r="G57" s="9">
        <v>0.1</v>
      </c>
    </row>
    <row r="58" spans="1:7" x14ac:dyDescent="0.2">
      <c r="A58" s="8" t="str">
        <f t="shared" si="1"/>
        <v>1</v>
      </c>
      <c r="B58" s="5">
        <v>33669</v>
      </c>
      <c r="C58" s="8" t="str">
        <f>"Mobilização de Recursos"</f>
        <v>Mobilização de Recursos</v>
      </c>
      <c r="D58" s="8" t="str">
        <f>"MARINA SOLEO FUNARI"</f>
        <v>MARINA SOLEO FUNARI</v>
      </c>
      <c r="E58" s="9">
        <v>0.55000000000000004</v>
      </c>
      <c r="F58" s="9">
        <v>0.32500000000000001</v>
      </c>
      <c r="G58" s="9">
        <v>0.125</v>
      </c>
    </row>
    <row r="59" spans="1:7" x14ac:dyDescent="0.2">
      <c r="A59" s="8" t="str">
        <f t="shared" si="1"/>
        <v>1</v>
      </c>
      <c r="B59" s="5">
        <v>33805</v>
      </c>
      <c r="C59" s="8" t="str">
        <f>"Recursos Humanos / Depto Pessoal"</f>
        <v>Recursos Humanos / Depto Pessoal</v>
      </c>
      <c r="D59" s="8" t="str">
        <f>"MAYRA FERNANDES DOS SANTOS SILVA"</f>
        <v>MAYRA FERNANDES DOS SANTOS SILVA</v>
      </c>
      <c r="E59" s="13"/>
      <c r="F59" s="9">
        <v>0.9</v>
      </c>
      <c r="G59" s="9">
        <v>0.1</v>
      </c>
    </row>
    <row r="60" spans="1:7" x14ac:dyDescent="0.2">
      <c r="A60" s="8" t="str">
        <f t="shared" si="1"/>
        <v>1</v>
      </c>
      <c r="B60" s="5">
        <v>35058</v>
      </c>
      <c r="C60" s="8" t="str">
        <f>"MUSICOU ANDIRA"</f>
        <v>MUSICOU ANDIRA</v>
      </c>
      <c r="D60" s="8" t="str">
        <f>"NATALIA GANDRA LOBO DE CARVALHO"</f>
        <v>NATALIA GANDRA LOBO DE CARVALHO</v>
      </c>
      <c r="E60" s="13"/>
      <c r="F60" s="13"/>
      <c r="G60" s="9">
        <v>1</v>
      </c>
    </row>
    <row r="61" spans="1:7" x14ac:dyDescent="0.2">
      <c r="A61" s="8" t="str">
        <f t="shared" si="1"/>
        <v>1</v>
      </c>
      <c r="B61" s="5">
        <v>35064</v>
      </c>
      <c r="C61" s="8" t="str">
        <f>"MUSICOU JACAREZINHO"</f>
        <v>MUSICOU JACAREZINHO</v>
      </c>
      <c r="D61" s="8" t="str">
        <f>"PAULO HENRIQUE ANTONINI"</f>
        <v>PAULO HENRIQUE ANTONINI</v>
      </c>
      <c r="E61" s="13"/>
      <c r="F61" s="13"/>
      <c r="G61" s="9">
        <v>1</v>
      </c>
    </row>
    <row r="62" spans="1:7" x14ac:dyDescent="0.2">
      <c r="A62" s="8" t="str">
        <f t="shared" si="1"/>
        <v>1</v>
      </c>
      <c r="B62" s="5">
        <v>31964</v>
      </c>
      <c r="C62" s="8" t="str">
        <f>"Logistica"</f>
        <v>Logistica</v>
      </c>
      <c r="D62" s="8" t="str">
        <f>"RAFAEL MASARO ANTUNES"</f>
        <v>RAFAEL MASARO ANTUNES</v>
      </c>
      <c r="E62" s="9">
        <v>0.55000000000000004</v>
      </c>
      <c r="F62" s="9">
        <v>0.32500000000000001</v>
      </c>
      <c r="G62" s="9">
        <v>0.125</v>
      </c>
    </row>
    <row r="63" spans="1:7" x14ac:dyDescent="0.2">
      <c r="A63" s="8" t="str">
        <f t="shared" si="1"/>
        <v>1</v>
      </c>
      <c r="B63" s="5">
        <v>35112</v>
      </c>
      <c r="C63" s="8" t="str">
        <f>"Diretoria Administrativa e Financeira"</f>
        <v>Diretoria Administrativa e Financeira</v>
      </c>
      <c r="D63" s="8" t="str">
        <f>"RAFAEL SALIM BALASSIANO"</f>
        <v>RAFAEL SALIM BALASSIANO</v>
      </c>
      <c r="E63" s="9">
        <v>0.55000000000000004</v>
      </c>
      <c r="F63" s="9">
        <v>0.32500000000000001</v>
      </c>
      <c r="G63" s="9">
        <v>0.125</v>
      </c>
    </row>
    <row r="64" spans="1:7" x14ac:dyDescent="0.2">
      <c r="A64" s="8" t="str">
        <f t="shared" si="1"/>
        <v>1</v>
      </c>
      <c r="B64" s="5">
        <v>35070</v>
      </c>
      <c r="C64" s="8" t="str">
        <f>"MUSICOU FORTALEZA"</f>
        <v>MUSICOU FORTALEZA</v>
      </c>
      <c r="D64" s="8" t="str">
        <f>"RAFAEL VIEIRA BARROS"</f>
        <v>RAFAEL VIEIRA BARROS</v>
      </c>
      <c r="E64" s="13"/>
      <c r="F64" s="13"/>
      <c r="G64" s="9">
        <v>1</v>
      </c>
    </row>
    <row r="65" spans="1:7" x14ac:dyDescent="0.2">
      <c r="A65" s="8" t="str">
        <f t="shared" si="1"/>
        <v>1</v>
      </c>
      <c r="B65" s="5">
        <v>35149</v>
      </c>
      <c r="C65" s="8" t="str">
        <f>"MUSICOU QUIXERAMOBIM (NE)"</f>
        <v>MUSICOU QUIXERAMOBIM (NE)</v>
      </c>
      <c r="D65" s="8" t="str">
        <f>"RAIMUNDO CARNEIRO DE OLIVEIRA FILHO"</f>
        <v>RAIMUNDO CARNEIRO DE OLIVEIRA FILHO</v>
      </c>
      <c r="E65" s="13"/>
      <c r="F65" s="13"/>
      <c r="G65" s="9">
        <v>1</v>
      </c>
    </row>
    <row r="66" spans="1:7" x14ac:dyDescent="0.2">
      <c r="A66" s="8" t="str">
        <f t="shared" ref="A66:A82" si="2">"1"</f>
        <v>1</v>
      </c>
      <c r="B66" s="5">
        <v>33495</v>
      </c>
      <c r="C66" s="8" t="str">
        <f>"Assessoria Juridica"</f>
        <v>Assessoria Juridica</v>
      </c>
      <c r="D66" s="8" t="str">
        <f>"RENATA FREIRE DA SILVA"</f>
        <v>RENATA FREIRE DA SILVA</v>
      </c>
      <c r="E66" s="13"/>
      <c r="F66" s="9">
        <v>0.9</v>
      </c>
      <c r="G66" s="9">
        <v>0.1</v>
      </c>
    </row>
    <row r="67" spans="1:7" x14ac:dyDescent="0.2">
      <c r="A67" s="8" t="str">
        <f t="shared" si="2"/>
        <v>1</v>
      </c>
      <c r="B67" s="5">
        <v>35134</v>
      </c>
      <c r="C67" s="8" t="str">
        <f>"MUSICOU PAULÍNIA"</f>
        <v>MUSICOU PAULÍNIA</v>
      </c>
      <c r="D67" s="8" t="str">
        <f>"RICARDO HENRIQUE SERRAO"</f>
        <v>RICARDO HENRIQUE SERRAO</v>
      </c>
      <c r="E67" s="13"/>
      <c r="F67" s="13"/>
      <c r="G67" s="9">
        <v>1</v>
      </c>
    </row>
    <row r="68" spans="1:7" x14ac:dyDescent="0.2">
      <c r="A68" s="8" t="str">
        <f t="shared" si="2"/>
        <v>1</v>
      </c>
      <c r="B68" s="5">
        <v>35136</v>
      </c>
      <c r="C68" s="8" t="str">
        <f>"MUSICOU QUIXERAMOBIM (NE)"</f>
        <v>MUSICOU QUIXERAMOBIM (NE)</v>
      </c>
      <c r="D68" s="8" t="str">
        <f>"ROBSON ESTEVES NUNES"</f>
        <v>ROBSON ESTEVES NUNES</v>
      </c>
      <c r="E68" s="13"/>
      <c r="F68" s="13"/>
      <c r="G68" s="9">
        <v>1</v>
      </c>
    </row>
    <row r="69" spans="1:7" x14ac:dyDescent="0.2">
      <c r="A69" s="8" t="str">
        <f t="shared" si="2"/>
        <v>1</v>
      </c>
      <c r="B69" s="5">
        <v>59903563</v>
      </c>
      <c r="C69" s="8" t="str">
        <f>"Mobilização de Recursos"</f>
        <v>Mobilização de Recursos</v>
      </c>
      <c r="D69" s="8" t="str">
        <f>"RODRIGO ANTONIO RAMOS GALVAO"</f>
        <v>RODRIGO ANTONIO RAMOS GALVAO</v>
      </c>
      <c r="E69" s="9">
        <v>0.55000000000000004</v>
      </c>
      <c r="F69" s="9">
        <v>0.32500000000000001</v>
      </c>
      <c r="G69" s="9">
        <v>0.125</v>
      </c>
    </row>
    <row r="70" spans="1:7" x14ac:dyDescent="0.2">
      <c r="A70" s="8" t="str">
        <f t="shared" si="2"/>
        <v>1</v>
      </c>
      <c r="B70" s="5">
        <v>35114</v>
      </c>
      <c r="C70" s="8" t="str">
        <f>"MUSICOU TRES LAGOAS"</f>
        <v>MUSICOU TRES LAGOAS</v>
      </c>
      <c r="D70" s="8" t="str">
        <f>"RONIERES DE PAULA OLIVEIRA"</f>
        <v>RONIERES DE PAULA OLIVEIRA</v>
      </c>
      <c r="E70" s="13"/>
      <c r="F70" s="13"/>
      <c r="G70" s="9">
        <v>1</v>
      </c>
    </row>
    <row r="71" spans="1:7" x14ac:dyDescent="0.2">
      <c r="A71" s="8" t="str">
        <f t="shared" si="2"/>
        <v>1</v>
      </c>
      <c r="B71" s="5">
        <v>30236</v>
      </c>
      <c r="C71" s="8" t="str">
        <f>"Secretaria - Direx"</f>
        <v>Secretaria - Direx</v>
      </c>
      <c r="D71" s="8" t="str">
        <f>"ROSA CARMEN QUEIROZ"</f>
        <v>ROSA CARMEN QUEIROZ</v>
      </c>
      <c r="E71" s="13"/>
      <c r="F71" s="9">
        <v>1</v>
      </c>
      <c r="G71" s="9"/>
    </row>
    <row r="72" spans="1:7" x14ac:dyDescent="0.2">
      <c r="A72" s="8" t="str">
        <f t="shared" si="2"/>
        <v>1</v>
      </c>
      <c r="B72" s="5">
        <v>34232</v>
      </c>
      <c r="C72" s="8" t="str">
        <f>"SEDUC - Artistico"</f>
        <v>SEDUC - Artistico</v>
      </c>
      <c r="D72" s="8" t="str">
        <f>"ROSANA TONHOLI MASSUELA"</f>
        <v>ROSANA TONHOLI MASSUELA</v>
      </c>
      <c r="E72" s="13"/>
      <c r="F72" s="9">
        <v>1</v>
      </c>
      <c r="G72" s="9"/>
    </row>
    <row r="73" spans="1:7" x14ac:dyDescent="0.2">
      <c r="A73" s="8" t="str">
        <f t="shared" si="2"/>
        <v>1</v>
      </c>
      <c r="B73" s="5">
        <v>35122</v>
      </c>
      <c r="C73" s="8" t="str">
        <f>"MUSICOU EUCLIDES DA CUNHA PAULISTA"</f>
        <v>MUSICOU EUCLIDES DA CUNHA PAULISTA</v>
      </c>
      <c r="D73" s="8" t="str">
        <f>"RUBENS GONCALVES DE SOUZA"</f>
        <v>RUBENS GONCALVES DE SOUZA</v>
      </c>
      <c r="E73" s="13"/>
      <c r="F73" s="13"/>
      <c r="G73" s="9">
        <v>1</v>
      </c>
    </row>
    <row r="74" spans="1:7" x14ac:dyDescent="0.2">
      <c r="A74" s="8" t="str">
        <f t="shared" si="2"/>
        <v>1</v>
      </c>
      <c r="B74" s="5">
        <v>35137</v>
      </c>
      <c r="C74" s="8" t="str">
        <f>"MUSICOU QUIXADÁ (NE)"</f>
        <v>MUSICOU QUIXADÁ (NE)</v>
      </c>
      <c r="D74" s="8" t="str">
        <f>"STHEFANNY MACIEL DE QUEIROZ"</f>
        <v>STHEFANNY MACIEL DE QUEIROZ</v>
      </c>
      <c r="E74" s="13"/>
      <c r="F74" s="13"/>
      <c r="G74" s="9">
        <v>1</v>
      </c>
    </row>
    <row r="75" spans="1:7" x14ac:dyDescent="0.2">
      <c r="A75" s="8" t="str">
        <f t="shared" si="2"/>
        <v>1</v>
      </c>
      <c r="B75" s="5">
        <v>30237</v>
      </c>
      <c r="C75" s="8" t="str">
        <f>"Compras"</f>
        <v>Compras</v>
      </c>
      <c r="D75" s="8" t="str">
        <f>"SUSANA CORDEIRO EMIDIO PEREIRA"</f>
        <v>SUSANA CORDEIRO EMIDIO PEREIRA</v>
      </c>
      <c r="E75" s="9">
        <v>0.55000000000000004</v>
      </c>
      <c r="F75" s="9">
        <v>0.32500000000000001</v>
      </c>
      <c r="G75" s="9">
        <v>0.125</v>
      </c>
    </row>
    <row r="76" spans="1:7" x14ac:dyDescent="0.2">
      <c r="A76" s="8" t="str">
        <f t="shared" si="2"/>
        <v>1</v>
      </c>
      <c r="B76" s="5">
        <v>30045</v>
      </c>
      <c r="C76" s="8" t="str">
        <f>"Mobilização de Recursos"</f>
        <v>Mobilização de Recursos</v>
      </c>
      <c r="D76" s="8" t="str">
        <f>"TAIS DA SILVA COSTA"</f>
        <v>TAIS DA SILVA COSTA</v>
      </c>
      <c r="E76" s="9">
        <v>0.55000000000000004</v>
      </c>
      <c r="F76" s="9">
        <v>0.32500000000000001</v>
      </c>
      <c r="G76" s="9">
        <v>0.125</v>
      </c>
    </row>
    <row r="77" spans="1:7" x14ac:dyDescent="0.2">
      <c r="A77" s="8" t="str">
        <f t="shared" si="2"/>
        <v>1</v>
      </c>
      <c r="B77" s="5">
        <v>35132</v>
      </c>
      <c r="C77" s="8" t="str">
        <f>"MUSICOU OLINDA"</f>
        <v>MUSICOU OLINDA</v>
      </c>
      <c r="D77" s="8" t="str">
        <f>"TANIA MARIA BELO DA SILVA"</f>
        <v>TANIA MARIA BELO DA SILVA</v>
      </c>
      <c r="E77" s="13"/>
      <c r="F77" s="13"/>
      <c r="G77" s="9">
        <v>1</v>
      </c>
    </row>
    <row r="78" spans="1:7" x14ac:dyDescent="0.2">
      <c r="A78" s="8" t="str">
        <f t="shared" si="2"/>
        <v>1</v>
      </c>
      <c r="B78" s="5">
        <v>32514</v>
      </c>
      <c r="C78" s="8" t="str">
        <f>"Compras"</f>
        <v>Compras</v>
      </c>
      <c r="D78" s="8" t="str">
        <f>"THIAGO SILVA PEREIRA"</f>
        <v>THIAGO SILVA PEREIRA</v>
      </c>
      <c r="E78" s="13"/>
      <c r="F78" s="9">
        <v>0.9</v>
      </c>
      <c r="G78" s="9">
        <v>0.1</v>
      </c>
    </row>
    <row r="79" spans="1:7" x14ac:dyDescent="0.2">
      <c r="A79" s="8" t="str">
        <f t="shared" si="2"/>
        <v>1</v>
      </c>
      <c r="B79" s="5">
        <v>5990355</v>
      </c>
      <c r="C79" s="8" t="str">
        <f>"Gerencia de Planejamento"</f>
        <v>Gerencia de Planejamento</v>
      </c>
      <c r="D79" s="8" t="str">
        <f>"TONY SHIGUEKI NAKATANI"</f>
        <v>TONY SHIGUEKI NAKATANI</v>
      </c>
      <c r="E79" s="9">
        <v>0.55000000000000004</v>
      </c>
      <c r="F79" s="9">
        <v>0.32500000000000001</v>
      </c>
      <c r="G79" s="9">
        <v>0.125</v>
      </c>
    </row>
    <row r="80" spans="1:7" s="3" customFormat="1" x14ac:dyDescent="0.2">
      <c r="A80" s="15" t="str">
        <f t="shared" si="2"/>
        <v>1</v>
      </c>
      <c r="B80" s="13">
        <v>35151</v>
      </c>
      <c r="C80" s="15" t="str">
        <f>"MUSICOU RECIFE"</f>
        <v>MUSICOU RECIFE</v>
      </c>
      <c r="D80" s="15" t="s">
        <v>7</v>
      </c>
      <c r="E80" s="13"/>
      <c r="F80" s="13"/>
      <c r="G80" s="9">
        <v>1</v>
      </c>
    </row>
    <row r="81" spans="1:7" x14ac:dyDescent="0.2">
      <c r="A81" s="8" t="str">
        <f t="shared" si="2"/>
        <v>1</v>
      </c>
      <c r="B81" s="5">
        <v>35133</v>
      </c>
      <c r="C81" s="8" t="str">
        <f>"MUSICOU DOM HELDER"</f>
        <v>MUSICOU DOM HELDER</v>
      </c>
      <c r="D81" s="8" t="str">
        <f>"WANDSON MARIO CAVALCANTE DOS SANTOS"</f>
        <v>WANDSON MARIO CAVALCANTE DOS SANTOS</v>
      </c>
      <c r="E81" s="13"/>
      <c r="F81" s="13"/>
      <c r="G81" s="9">
        <v>1</v>
      </c>
    </row>
    <row r="82" spans="1:7" x14ac:dyDescent="0.2">
      <c r="A82" s="8" t="str">
        <f t="shared" si="2"/>
        <v>1</v>
      </c>
      <c r="B82" s="5">
        <v>35123</v>
      </c>
      <c r="C82" s="8" t="str">
        <f>"MUSICOU QUIXERAMOBIM (NE)"</f>
        <v>MUSICOU QUIXERAMOBIM (NE)</v>
      </c>
      <c r="D82" s="8" t="str">
        <f>"YARA DE MENESES QUEIROZ"</f>
        <v>YARA DE MENESES QUEIROZ</v>
      </c>
      <c r="E82" s="13"/>
      <c r="F82" s="13"/>
      <c r="G82" s="9">
        <v>1</v>
      </c>
    </row>
  </sheetData>
  <autoFilter ref="A2:G82"/>
  <mergeCells count="1">
    <mergeCell ref="A1:D1"/>
  </mergeCells>
  <pageMargins left="0.78749999999999998" right="0.78749999999999998" top="0.88611111111111096" bottom="0.88611111111111096" header="0.51180555555555496" footer="0.51180555555555496"/>
  <pageSetup paperSize="9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Camila Francisco Malveiro</dc:creator>
  <dc:description/>
  <cp:lastModifiedBy>Mayra Silva</cp:lastModifiedBy>
  <cp:revision>1</cp:revision>
  <dcterms:created xsi:type="dcterms:W3CDTF">2023-03-23T17:31:26Z</dcterms:created>
  <dcterms:modified xsi:type="dcterms:W3CDTF">2023-04-25T17:23:37Z</dcterms:modified>
  <dc:language>pt-BR</dc:language>
</cp:coreProperties>
</file>